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L:\DAF\MARCHES\2026\Travaux\Site du Pin\Création d'une carrière sub-irriguée et d'un hébergement pour chevaux\"/>
    </mc:Choice>
  </mc:AlternateContent>
  <xr:revisionPtr revIDLastSave="0" documentId="13_ncr:1_{61B5EC64-74CE-4056-95FB-15C99BD7957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CE" sheetId="20" r:id="rId1"/>
  </sheets>
  <definedNames>
    <definedName name="_xlnm.Print_Area" localSheetId="0">DCE!$B$1:$G$118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20" l="1"/>
  <c r="G88" i="20"/>
  <c r="G90" i="20"/>
  <c r="E14" i="20"/>
  <c r="G14" i="20" s="1"/>
  <c r="E13" i="20"/>
  <c r="G13" i="20" s="1"/>
  <c r="E44" i="20" l="1"/>
  <c r="E42" i="20"/>
  <c r="E41" i="20"/>
  <c r="E12" i="20"/>
  <c r="E87" i="20"/>
  <c r="G87" i="20" s="1"/>
  <c r="G23" i="20"/>
  <c r="G98" i="20"/>
  <c r="G84" i="20"/>
  <c r="G11" i="20"/>
  <c r="E86" i="20" l="1"/>
  <c r="E54" i="20"/>
  <c r="E53" i="20"/>
  <c r="E52" i="20"/>
  <c r="E51" i="20"/>
  <c r="E49" i="20"/>
  <c r="E48" i="20"/>
  <c r="E47" i="20"/>
  <c r="E46" i="20"/>
  <c r="G78" i="20"/>
  <c r="G77" i="20"/>
  <c r="G76" i="20"/>
  <c r="G75" i="20"/>
  <c r="G74" i="20"/>
  <c r="G73" i="20"/>
  <c r="G82" i="20"/>
  <c r="G19" i="20"/>
  <c r="G33" i="20"/>
  <c r="G32" i="20"/>
  <c r="G44" i="20"/>
  <c r="G97" i="20"/>
  <c r="G96" i="20"/>
  <c r="G92" i="20"/>
  <c r="G91" i="20"/>
  <c r="G99" i="20" l="1"/>
  <c r="G12" i="20"/>
  <c r="G81" i="20"/>
  <c r="G80" i="20"/>
  <c r="G69" i="20"/>
  <c r="G68" i="20"/>
  <c r="G70" i="20"/>
  <c r="G67" i="20"/>
  <c r="G71" i="20"/>
  <c r="G72" i="20"/>
  <c r="G66" i="20"/>
  <c r="G65" i="20"/>
  <c r="G64" i="20"/>
  <c r="G63" i="20"/>
  <c r="G62" i="20"/>
  <c r="G60" i="20"/>
  <c r="G59" i="20"/>
  <c r="G58" i="20"/>
  <c r="G57" i="20"/>
  <c r="G61" i="20"/>
  <c r="E56" i="20"/>
  <c r="G55" i="20"/>
  <c r="G53" i="20"/>
  <c r="G51" i="20"/>
  <c r="G52" i="20"/>
  <c r="G49" i="20"/>
  <c r="G48" i="20"/>
  <c r="G47" i="20"/>
  <c r="G42" i="20"/>
  <c r="G41" i="20"/>
  <c r="G39" i="20"/>
  <c r="G38" i="20"/>
  <c r="G35" i="20"/>
  <c r="G37" i="20"/>
  <c r="G36" i="20"/>
  <c r="G24" i="20"/>
  <c r="G31" i="20"/>
  <c r="G29" i="20"/>
  <c r="G25" i="20"/>
  <c r="G27" i="20"/>
  <c r="G22" i="20"/>
  <c r="G56" i="20" l="1"/>
  <c r="G85" i="20"/>
  <c r="G46" i="20"/>
  <c r="E111" i="20"/>
  <c r="G86" i="20" l="1"/>
  <c r="G102" i="20" l="1"/>
  <c r="G54" i="20" l="1"/>
  <c r="G20" i="20"/>
  <c r="G30" i="20"/>
  <c r="G26" i="20"/>
  <c r="G28" i="20"/>
  <c r="G21" i="20"/>
  <c r="G50" i="20"/>
  <c r="G93" i="20" l="1"/>
  <c r="G103" i="20" s="1"/>
  <c r="G104" i="20" s="1"/>
  <c r="G111" i="20" l="1"/>
  <c r="G112" i="20" s="1"/>
  <c r="G15" i="20" l="1"/>
  <c r="G106" i="20" l="1"/>
  <c r="G114" i="20" s="1"/>
  <c r="G115" i="20" l="1"/>
  <c r="G116" i="20" s="1"/>
  <c r="G107" i="20"/>
  <c r="G108" i="20" s="1"/>
</calcChain>
</file>

<file path=xl/sharedStrings.xml><?xml version="1.0" encoding="utf-8"?>
<sst xmlns="http://schemas.openxmlformats.org/spreadsheetml/2006/main" count="276" uniqueCount="199">
  <si>
    <t>m²</t>
  </si>
  <si>
    <t xml:space="preserve">    </t>
  </si>
  <si>
    <t>m3</t>
  </si>
  <si>
    <t>N°</t>
  </si>
  <si>
    <t>Désignation</t>
  </si>
  <si>
    <t>U</t>
  </si>
  <si>
    <t>Qté</t>
  </si>
  <si>
    <t>2.1</t>
  </si>
  <si>
    <t>2.2</t>
  </si>
  <si>
    <t>2.3</t>
  </si>
  <si>
    <t>2.4</t>
  </si>
  <si>
    <t>2.5</t>
  </si>
  <si>
    <t>2.6</t>
  </si>
  <si>
    <t>2.7</t>
  </si>
  <si>
    <t>TVA 20%</t>
  </si>
  <si>
    <t>TOTAL TTC</t>
  </si>
  <si>
    <t>A............................................Le........................</t>
  </si>
  <si>
    <t>L'Entrepreneur,
(signature et cachet)</t>
  </si>
  <si>
    <t>2.8</t>
  </si>
  <si>
    <t>SOUS-TOTAL :</t>
  </si>
  <si>
    <t>1.1</t>
  </si>
  <si>
    <t xml:space="preserve">TOTAL </t>
  </si>
  <si>
    <t>Installations de chantier, implantation, piquetage</t>
  </si>
  <si>
    <t>Ft</t>
  </si>
  <si>
    <t>2.9</t>
  </si>
  <si>
    <t>Ligustrum vulgare, 60/80</t>
  </si>
  <si>
    <t>Sambucus nigra, 40/60</t>
  </si>
  <si>
    <t>1.2</t>
  </si>
  <si>
    <t>1.4</t>
  </si>
  <si>
    <t>3.1</t>
  </si>
  <si>
    <t>TRAVAUX PREPARATOIRES</t>
  </si>
  <si>
    <t>m2</t>
  </si>
  <si>
    <t>2.1.1</t>
  </si>
  <si>
    <t>2.1.2</t>
  </si>
  <si>
    <t>2.1.3</t>
  </si>
  <si>
    <t>2.1.4</t>
  </si>
  <si>
    <t>2.1.5</t>
  </si>
  <si>
    <t>2.1.6</t>
  </si>
  <si>
    <t>2.1.7</t>
  </si>
  <si>
    <t>2.2.1</t>
  </si>
  <si>
    <t>2.2.2</t>
  </si>
  <si>
    <t>2.3.1</t>
  </si>
  <si>
    <t>2.3.2</t>
  </si>
  <si>
    <t>2.4.1</t>
  </si>
  <si>
    <t>Prix unitaire € HT</t>
  </si>
  <si>
    <t>Montant total € HT</t>
  </si>
  <si>
    <t>2.1.8</t>
  </si>
  <si>
    <t>2.1.9</t>
  </si>
  <si>
    <t>2.1.10</t>
  </si>
  <si>
    <t>2.1.11</t>
  </si>
  <si>
    <t>2.1.13</t>
  </si>
  <si>
    <t>2.1.14</t>
  </si>
  <si>
    <t>2.1.15</t>
  </si>
  <si>
    <t>2.1.16</t>
  </si>
  <si>
    <t>Fourniture et plantation d'un arbre de haute tige</t>
  </si>
  <si>
    <t>Fourniture et plantation d'un arbre de demi-tige</t>
  </si>
  <si>
    <t>2.2.3</t>
  </si>
  <si>
    <t>2.2.4</t>
  </si>
  <si>
    <t>2.2.5</t>
  </si>
  <si>
    <t>2.5.1</t>
  </si>
  <si>
    <t>2.5.2</t>
  </si>
  <si>
    <t>2.5.3</t>
  </si>
  <si>
    <t>2.5.4</t>
  </si>
  <si>
    <t>Rosa canina, 40/60</t>
  </si>
  <si>
    <t>Lonicera periclymenum, C3L</t>
  </si>
  <si>
    <t>Clematis vitalba, C3L</t>
  </si>
  <si>
    <t>Viburnum lanata, 60/80</t>
  </si>
  <si>
    <t>2.6.1</t>
  </si>
  <si>
    <t>2.6.2</t>
  </si>
  <si>
    <t>2.6.3</t>
  </si>
  <si>
    <t>2.6.4</t>
  </si>
  <si>
    <t>Typha latifolia, C2L</t>
  </si>
  <si>
    <t>Phragmites australis, C2L</t>
  </si>
  <si>
    <t>Carex pendula, C2L</t>
  </si>
  <si>
    <t>Lythrum salicaria, C2L</t>
  </si>
  <si>
    <t>Iris pseudacorus, C2L</t>
  </si>
  <si>
    <t>Juncus effusus, C2L</t>
  </si>
  <si>
    <t>2.7.1</t>
  </si>
  <si>
    <t>2.7.2</t>
  </si>
  <si>
    <t>2.7.3</t>
  </si>
  <si>
    <t>2.7.4</t>
  </si>
  <si>
    <t>2.7.5</t>
  </si>
  <si>
    <t>2.7.6</t>
  </si>
  <si>
    <t>2.8.1</t>
  </si>
  <si>
    <t>2.8.2</t>
  </si>
  <si>
    <t>2.8.3</t>
  </si>
  <si>
    <t>2.9.1</t>
  </si>
  <si>
    <t>2.9.2</t>
  </si>
  <si>
    <t>2.9.3</t>
  </si>
  <si>
    <t>Nichoir à mésanges type LPO First 28mm ou similaire à fixer sur un poteau  en châtaignier 3m de long (dont 80cm est enfoncé) et de diamètre 12cm - dans les bosquets et autour des lagunes</t>
  </si>
  <si>
    <t>Nichoir Gîte à chauve-souris en bois de la LPO ou similaire à fixer à fixer sur un poteau  en châtaignier 3m de long (dont 80cm est enfoncé) et de diamètre 12cm - dans les bosquets et autour des lagunes</t>
  </si>
  <si>
    <t xml:space="preserve">Fourniture et mise en œuvre d'un semis </t>
  </si>
  <si>
    <t>Fourniture et mise en œuvre d'un accessoire de plantation ou de biodiversité</t>
  </si>
  <si>
    <t>ENROCHEMENT - LANDE ROCAILLEUSE</t>
  </si>
  <si>
    <t>Fourniture et plantation d'une haie de la carrière - 225 ml</t>
  </si>
  <si>
    <t>Carpinus betulus, 60/80 RN</t>
  </si>
  <si>
    <t>Carpinus betulus, 8/10 RN</t>
  </si>
  <si>
    <t>Crataegus laevigata, 8/10 RN</t>
  </si>
  <si>
    <t>Malus sylvestris, 8/10 RN</t>
  </si>
  <si>
    <t>Prunus avium, 8/10 RN</t>
  </si>
  <si>
    <t>Prunus mahaleb, 8/10 RN</t>
  </si>
  <si>
    <t>Pyrus pyraster, 8/10 RN</t>
  </si>
  <si>
    <t>Salix caprea, 8/10 RN</t>
  </si>
  <si>
    <t>Fagus sylvatica, 8/10 RN</t>
  </si>
  <si>
    <t>Quercus cerris, 8/10 RN</t>
  </si>
  <si>
    <t>Sorbus aucuparia, 8/10 RN</t>
  </si>
  <si>
    <t>Sorbus torminalis, 8/10 RN</t>
  </si>
  <si>
    <t>Tilia cordata, 10/12 RN dans les haies champêtres</t>
  </si>
  <si>
    <t>Tilia cordata, 12/14 MG dans les haies des paddocks</t>
  </si>
  <si>
    <t xml:space="preserve">Acer campestre, 12/14 MG dans les haies des paddocks </t>
  </si>
  <si>
    <t>Acer campestre, 10/12 RN dans les haies champêtres</t>
  </si>
  <si>
    <t>Crataegus monogyna, 60/80 RN</t>
  </si>
  <si>
    <t>Prunus spinosa, touffe 80/100 RN</t>
  </si>
  <si>
    <t>Crataegus monogyna, touffe 60/80 RN</t>
  </si>
  <si>
    <t>Salix viminalis, touffe 40/60 RN</t>
  </si>
  <si>
    <t>Salix caprea, touffe 40/60 RN</t>
  </si>
  <si>
    <t xml:space="preserve">Frangula alnus, 40/60 </t>
  </si>
  <si>
    <t xml:space="preserve">Euonymus europaeus, 60/80 </t>
  </si>
  <si>
    <t xml:space="preserve">Cornus sanguinea, 40/60 </t>
  </si>
  <si>
    <t>Mespilus germanica, touffe 60/80 RN</t>
  </si>
  <si>
    <t xml:space="preserve">Corylus avellana, 40/60 </t>
  </si>
  <si>
    <t xml:space="preserve">Corylus avellana, 60/80 </t>
  </si>
  <si>
    <t xml:space="preserve">Viburnum lanata, 60/80 </t>
  </si>
  <si>
    <t>2.7.7</t>
  </si>
  <si>
    <t>2.7.8</t>
  </si>
  <si>
    <t>2.7.9</t>
  </si>
  <si>
    <t>2.7.10</t>
  </si>
  <si>
    <t>2.8.4</t>
  </si>
  <si>
    <t>2.8.5</t>
  </si>
  <si>
    <t>2.8.6</t>
  </si>
  <si>
    <t>2.10</t>
  </si>
  <si>
    <t>2.10.1</t>
  </si>
  <si>
    <t>1.3</t>
  </si>
  <si>
    <t>Fosse pour plantation d'arbres tiges : 1x1x1m pour une force supérieure ou égale à 10/12</t>
  </si>
  <si>
    <t>PLANTATIONS ET SEMIS</t>
  </si>
  <si>
    <t>Calluna vulgaris, C2L</t>
  </si>
  <si>
    <t>Camassia quamash, bulbe</t>
  </si>
  <si>
    <t>Centranthus ruber, C2L</t>
  </si>
  <si>
    <t>Erica cinerea, C2L</t>
  </si>
  <si>
    <t>Ulex minor, C2L</t>
  </si>
  <si>
    <t>3.2</t>
  </si>
  <si>
    <t>4.1</t>
  </si>
  <si>
    <t>5.1</t>
  </si>
  <si>
    <t>Fourniture et mise en place d'un filet de protection et de son piquet d'accroche pour protéger les arbustes contre rongeurs et herbivores</t>
  </si>
  <si>
    <t>Fourniture et mise en oeuvre d'un paillage en BRF non résineux sur 8cm au pieds des :
- arbres sur tige et demi-tige : dans la cuvette d'arrosage de 1m de diamètre
- arbustes et petits arbres dans les matrices des haies : cercle de 80cm de diamètre</t>
  </si>
  <si>
    <t>2.10.2</t>
  </si>
  <si>
    <t>2.10.3</t>
  </si>
  <si>
    <t>2.9.4</t>
  </si>
  <si>
    <t>2.9.5</t>
  </si>
  <si>
    <t>2.11</t>
  </si>
  <si>
    <t>2.11.1</t>
  </si>
  <si>
    <t>2.11.2</t>
  </si>
  <si>
    <t>2.11.3</t>
  </si>
  <si>
    <t>2.11.6</t>
  </si>
  <si>
    <t>2.11.7</t>
  </si>
  <si>
    <t>Sorbus domestica, 10/12 RN</t>
  </si>
  <si>
    <t>Fourniture et plantation d'une haie champêtre - 425 ml</t>
  </si>
  <si>
    <t>Fourniture et plantation d'une haie nourricière - 428 ml</t>
  </si>
  <si>
    <t>LOT 9 : ESPACE PAYSAGER</t>
  </si>
  <si>
    <t>Fourniture et plantation de la lande rocailleuse - 235 m2</t>
  </si>
  <si>
    <t>FIN DE CHANTIER ET TRAVAUX DE FINALISATION</t>
  </si>
  <si>
    <t>4.2</t>
  </si>
  <si>
    <t>an</t>
  </si>
  <si>
    <t>Plans et étude d'exécution (EXE)</t>
  </si>
  <si>
    <t>Fourniture et mise en place de terre végétale</t>
  </si>
  <si>
    <t xml:space="preserve">Requalification des Ecuries du Bois  </t>
  </si>
  <si>
    <t>Commune le Pin-au-Haras (61)</t>
  </si>
  <si>
    <t>PRESTATIONS SUPPLÉMENTAIRES ÉVENTUELLES (PSE)</t>
  </si>
  <si>
    <t>TOTAL AVEC PRESTATIONS SUPPLÉMENTAIRES ÉVENTUELLES (PSE)</t>
  </si>
  <si>
    <t>Fosse pour plantation d'arbres sur tige : 0,50x0,50x0,50m pour une force inférieure ou égale à 8/10</t>
  </si>
  <si>
    <t>Fourniture et mise en place d'un paillage en miscanthus sur une épaisseur de 5cm autour des plantations de la lande rocailleuse</t>
  </si>
  <si>
    <t>Préparation de sol et semis d'un mélange de prairie fleurie comprenant 65% de type "Api'Flore Connect Friches" de Nova-Flore ou similaire et 35% de type "Natura Flore de France Connect" de Nova-Flore ou similaire - 5g/m2</t>
  </si>
  <si>
    <t>Préparation de sol et semis de gazon rustique (lagunes et zones impactées par le chantier hors prairies pâturées) - 5g/m2</t>
  </si>
  <si>
    <t>Amendement en compost pour la plantation d'arbres et arbustes à raison de 3kg/U d'arbre, 1kg/U d'arbustes et grimpantes ainsi que 0,50kg/U de vivaces, bulbes ou graminées</t>
  </si>
  <si>
    <t>3.3</t>
  </si>
  <si>
    <t>Mélange de substrat  de 1/3 de terre végétale du site, 1/3 de sable de rivière et 1/3 de terre de bruyère pour la lande rocailleuse</t>
  </si>
  <si>
    <t>Fourniture et mise en œuvre de blocs rocheux en pierre locale de taille moyenne 20-50cm et grande 50-80cm sur une surface de 235m2 et 128ml avec une répartition de type enrochement cyclopéen non régulier</t>
  </si>
  <si>
    <t>Travaux de finalisation sur une durée d'un an</t>
  </si>
  <si>
    <t>Réception et dossier des ouvrages exécutés (DOE)</t>
  </si>
  <si>
    <t xml:space="preserve">Crataegus laevigata, 12/14 MG dans les haies des paddocks </t>
  </si>
  <si>
    <t>Tuteur bipode diam. 8-10cm L. 2,50m (hors sol) pour tout arbre d'une force supérieure ou égale à 12/14</t>
  </si>
  <si>
    <t>Tuteur monopode diam. 8-10cm L. 2,50m (hors sol) pour tout arbre d'une force inférieure ou égale à 10/12</t>
  </si>
  <si>
    <t>2.11.4</t>
  </si>
  <si>
    <t>2.11.5.1</t>
  </si>
  <si>
    <t>2.11.5.2</t>
  </si>
  <si>
    <t>Fraxinus angustifolia, 10/12 RN</t>
  </si>
  <si>
    <t>Alnus cordata, 10/12 RN</t>
  </si>
  <si>
    <t>Salix alba, 10/12 RN</t>
  </si>
  <si>
    <t>DÉCEMBRE 2025 - PHASE DCE</t>
  </si>
  <si>
    <t>Fourniture et plantation d'une haie de paddock - 292 ml</t>
  </si>
  <si>
    <t>Fourniture et plantation d'une haie de lisière - 65 ml</t>
  </si>
  <si>
    <t>Fourniture et plantation des massifs des lagunes - 35 m2</t>
  </si>
  <si>
    <t>Préparation de sol et semis d'un mélange de prairie de pâturage des paddock - 5g/m2</t>
  </si>
  <si>
    <t>1.5</t>
  </si>
  <si>
    <t>Fosse pour plantation d'arbres tiges : 0,50x0,50x0,50m pour une force de 8/10</t>
  </si>
  <si>
    <t>ml</t>
  </si>
  <si>
    <r>
      <rPr>
        <b/>
        <sz val="11"/>
        <color theme="1"/>
        <rFont val="Calibri"/>
        <family val="2"/>
        <scheme val="minor"/>
      </rPr>
      <t xml:space="preserve">VARIANTE : </t>
    </r>
    <r>
      <rPr>
        <sz val="11"/>
        <color theme="1"/>
        <rFont val="Calibri"/>
        <family val="2"/>
        <scheme val="minor"/>
      </rPr>
      <t>Fourniture et mise en oeuvre d'une toile en fibre naturelle de 1000g/m2 et ses agrafes d'ancrage pour les haies et lisières afin d'en pailler le pied en remplacement du BRF - L=1m</t>
    </r>
  </si>
  <si>
    <t>Fourniture et mise en oeuvre d'une toile en fibre naturelle de 1000g/m2 et ses agrafes d'ancrage pour la haie nourricière dans la noue et les massifs des lagunes - L=1m</t>
  </si>
  <si>
    <t>2.11.5.3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</si>
</sst>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  <numFmt numFmtId="165" formatCode="#,##0.00\ &quot;€&quot;"/>
    <numFmt numFmtId="166" formatCode="0.0"/>
  </numFmts>
  <fonts count="22">
    <font>
      <sz val="11"/>
      <color theme="1"/>
      <name val="Calibri"/>
      <family val="2"/>
      <scheme val="minor"/>
    </font>
    <font>
      <sz val="10"/>
      <color theme="1"/>
      <name val="Chivo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2"/>
      <color indexed="8"/>
      <name val="Calibri"/>
      <family val="2"/>
    </font>
    <font>
      <i/>
      <sz val="9"/>
      <color indexed="8"/>
      <name val="Calibri"/>
      <family val="2"/>
    </font>
    <font>
      <sz val="8.25"/>
      <color indexed="8"/>
      <name val="Tahoma"/>
      <family val="2"/>
    </font>
    <font>
      <b/>
      <sz val="14"/>
      <color theme="1"/>
      <name val="Calibri"/>
      <family val="2"/>
      <scheme val="minor"/>
    </font>
    <font>
      <sz val="9"/>
      <color theme="1"/>
      <name val="Chivo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</font>
    <font>
      <sz val="11"/>
      <name val="Calibri"/>
      <family val="2"/>
      <scheme val="minor"/>
    </font>
    <font>
      <sz val="9"/>
      <color rgb="FF000000"/>
      <name val="Chivo"/>
    </font>
    <font>
      <b/>
      <sz val="9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entury Gothic"/>
      <family val="2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6791C2"/>
        <bgColor indexed="64"/>
      </patternFill>
    </fill>
    <fill>
      <patternFill patternType="solid">
        <fgColor rgb="FF1F4E7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8">
    <xf numFmtId="0" fontId="0" fillId="0" borderId="0" xfId="0"/>
    <xf numFmtId="0" fontId="5" fillId="2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0" fontId="8" fillId="0" borderId="0" xfId="0" applyFont="1" applyAlignment="1">
      <alignment vertical="center"/>
    </xf>
    <xf numFmtId="44" fontId="8" fillId="0" borderId="0" xfId="1" applyFont="1" applyFill="1" applyAlignment="1">
      <alignment vertical="center"/>
    </xf>
    <xf numFmtId="0" fontId="0" fillId="4" borderId="0" xfId="0" applyFill="1" applyAlignment="1">
      <alignment vertical="center"/>
    </xf>
    <xf numFmtId="0" fontId="10" fillId="4" borderId="0" xfId="0" applyFont="1" applyFill="1" applyAlignment="1">
      <alignment vertical="center"/>
    </xf>
    <xf numFmtId="44" fontId="10" fillId="4" borderId="0" xfId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4" fontId="0" fillId="0" borderId="0" xfId="1" applyFont="1" applyBorder="1" applyAlignment="1">
      <alignment vertical="center"/>
    </xf>
    <xf numFmtId="0" fontId="4" fillId="2" borderId="0" xfId="0" applyFont="1" applyFill="1" applyAlignment="1" applyProtection="1">
      <alignment vertical="center" wrapText="1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/>
    </xf>
    <xf numFmtId="44" fontId="3" fillId="0" borderId="2" xfId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0" fillId="0" borderId="8" xfId="0" applyBorder="1" applyAlignment="1">
      <alignment vertical="center"/>
    </xf>
    <xf numFmtId="44" fontId="0" fillId="0" borderId="9" xfId="1" applyFont="1" applyBorder="1" applyAlignment="1">
      <alignment vertical="center"/>
    </xf>
    <xf numFmtId="0" fontId="0" fillId="0" borderId="3" xfId="0" applyBorder="1" applyAlignment="1">
      <alignment vertical="center"/>
    </xf>
    <xf numFmtId="44" fontId="3" fillId="0" borderId="4" xfId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165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44" fontId="0" fillId="0" borderId="0" xfId="0" applyNumberFormat="1" applyAlignment="1">
      <alignment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5" fillId="5" borderId="10" xfId="0" applyFont="1" applyFill="1" applyBorder="1" applyAlignment="1">
      <alignment horizontal="left" vertical="center"/>
    </xf>
    <xf numFmtId="0" fontId="15" fillId="5" borderId="1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0" xfId="1" applyFont="1" applyFill="1" applyBorder="1" applyAlignment="1">
      <alignment vertical="center"/>
    </xf>
    <xf numFmtId="166" fontId="0" fillId="0" borderId="0" xfId="0" applyNumberFormat="1" applyAlignment="1">
      <alignment vertical="center"/>
    </xf>
    <xf numFmtId="0" fontId="14" fillId="0" borderId="0" xfId="0" applyFont="1" applyAlignment="1">
      <alignment vertical="center" wrapText="1"/>
    </xf>
    <xf numFmtId="44" fontId="0" fillId="0" borderId="9" xfId="1" applyFont="1" applyFill="1" applyBorder="1" applyAlignment="1">
      <alignment vertical="center"/>
    </xf>
    <xf numFmtId="44" fontId="3" fillId="0" borderId="0" xfId="1" applyFont="1" applyBorder="1" applyAlignment="1">
      <alignment horizontal="right" vertical="center"/>
    </xf>
    <xf numFmtId="44" fontId="3" fillId="0" borderId="9" xfId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17" fillId="6" borderId="8" xfId="0" applyFont="1" applyFill="1" applyBorder="1" applyAlignment="1">
      <alignment horizontal="left" vertical="center"/>
    </xf>
    <xf numFmtId="0" fontId="18" fillId="6" borderId="0" xfId="0" applyFont="1" applyFill="1" applyAlignment="1">
      <alignment vertical="center"/>
    </xf>
    <xf numFmtId="44" fontId="18" fillId="6" borderId="0" xfId="1" applyFont="1" applyFill="1" applyBorder="1" applyAlignment="1">
      <alignment vertical="center"/>
    </xf>
    <xf numFmtId="44" fontId="18" fillId="6" borderId="9" xfId="1" applyFont="1" applyFill="1" applyBorder="1" applyAlignment="1">
      <alignment vertical="center"/>
    </xf>
    <xf numFmtId="0" fontId="18" fillId="6" borderId="0" xfId="0" applyFont="1" applyFill="1" applyAlignment="1">
      <alignment horizontal="center" vertical="center"/>
    </xf>
    <xf numFmtId="0" fontId="20" fillId="7" borderId="6" xfId="0" applyFont="1" applyFill="1" applyBorder="1" applyAlignment="1">
      <alignment vertical="center"/>
    </xf>
    <xf numFmtId="0" fontId="18" fillId="7" borderId="5" xfId="0" applyFont="1" applyFill="1" applyBorder="1" applyAlignment="1">
      <alignment vertical="center"/>
    </xf>
    <xf numFmtId="0" fontId="18" fillId="7" borderId="5" xfId="0" applyFont="1" applyFill="1" applyBorder="1" applyAlignment="1">
      <alignment horizontal="center" vertical="center"/>
    </xf>
    <xf numFmtId="44" fontId="18" fillId="7" borderId="5" xfId="1" applyFont="1" applyFill="1" applyBorder="1" applyAlignment="1">
      <alignment vertical="center"/>
    </xf>
    <xf numFmtId="44" fontId="18" fillId="7" borderId="7" xfId="1" applyFont="1" applyFill="1" applyBorder="1" applyAlignment="1">
      <alignment vertical="center"/>
    </xf>
    <xf numFmtId="0" fontId="17" fillId="7" borderId="8" xfId="0" applyFont="1" applyFill="1" applyBorder="1" applyAlignment="1">
      <alignment vertical="center"/>
    </xf>
    <xf numFmtId="0" fontId="21" fillId="7" borderId="0" xfId="0" applyFont="1" applyFill="1" applyAlignment="1">
      <alignment vertical="center"/>
    </xf>
    <xf numFmtId="0" fontId="21" fillId="7" borderId="0" xfId="0" applyFont="1" applyFill="1" applyAlignment="1">
      <alignment horizontal="center" vertical="center"/>
    </xf>
    <xf numFmtId="44" fontId="21" fillId="7" borderId="0" xfId="1" applyFont="1" applyFill="1" applyBorder="1" applyAlignment="1">
      <alignment vertical="center"/>
    </xf>
    <xf numFmtId="44" fontId="21" fillId="7" borderId="9" xfId="1" applyFont="1" applyFill="1" applyBorder="1" applyAlignment="1">
      <alignment vertical="center"/>
    </xf>
    <xf numFmtId="0" fontId="17" fillId="7" borderId="13" xfId="0" applyFont="1" applyFill="1" applyBorder="1" applyAlignment="1">
      <alignment vertical="center"/>
    </xf>
    <xf numFmtId="0" fontId="21" fillId="7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horizontal="center" vertical="center"/>
    </xf>
    <xf numFmtId="44" fontId="21" fillId="7" borderId="1" xfId="1" applyFont="1" applyFill="1" applyBorder="1" applyAlignment="1">
      <alignment vertical="center"/>
    </xf>
    <xf numFmtId="44" fontId="21" fillId="7" borderId="11" xfId="1" applyFont="1" applyFill="1" applyBorder="1" applyAlignment="1">
      <alignment vertical="center"/>
    </xf>
    <xf numFmtId="0" fontId="20" fillId="7" borderId="8" xfId="0" applyFont="1" applyFill="1" applyBorder="1" applyAlignment="1">
      <alignment vertical="center"/>
    </xf>
    <xf numFmtId="0" fontId="18" fillId="7" borderId="0" xfId="0" applyFont="1" applyFill="1" applyAlignment="1">
      <alignment vertical="center"/>
    </xf>
    <xf numFmtId="44" fontId="18" fillId="7" borderId="0" xfId="1" applyFont="1" applyFill="1" applyBorder="1" applyAlignment="1">
      <alignment vertical="center"/>
    </xf>
    <xf numFmtId="44" fontId="18" fillId="7" borderId="9" xfId="1" applyFont="1" applyFill="1" applyBorder="1" applyAlignment="1">
      <alignment vertical="center"/>
    </xf>
    <xf numFmtId="0" fontId="19" fillId="7" borderId="3" xfId="0" applyFont="1" applyFill="1" applyBorder="1" applyAlignment="1" applyProtection="1">
      <alignment horizontal="center" vertical="center"/>
      <protection locked="0"/>
    </xf>
    <xf numFmtId="0" fontId="19" fillId="7" borderId="2" xfId="0" applyFont="1" applyFill="1" applyBorder="1" applyAlignment="1" applyProtection="1">
      <alignment horizontal="center" vertical="center"/>
      <protection locked="0"/>
    </xf>
    <xf numFmtId="44" fontId="19" fillId="7" borderId="2" xfId="1" applyFont="1" applyFill="1" applyBorder="1" applyAlignment="1" applyProtection="1">
      <alignment horizontal="center" vertical="center"/>
      <protection locked="0"/>
    </xf>
    <xf numFmtId="44" fontId="19" fillId="7" borderId="4" xfId="1" applyFont="1" applyFill="1" applyBorder="1" applyAlignment="1" applyProtection="1">
      <alignment horizontal="center" vertical="center"/>
      <protection locked="0"/>
    </xf>
    <xf numFmtId="0" fontId="19" fillId="4" borderId="8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center" vertical="center"/>
      <protection locked="0"/>
    </xf>
    <xf numFmtId="44" fontId="19" fillId="4" borderId="0" xfId="1" applyFont="1" applyFill="1" applyBorder="1" applyAlignment="1" applyProtection="1">
      <alignment horizontal="center" vertical="center"/>
      <protection locked="0"/>
    </xf>
    <xf numFmtId="44" fontId="19" fillId="4" borderId="9" xfId="1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left" vertical="center"/>
    </xf>
    <xf numFmtId="0" fontId="18" fillId="8" borderId="0" xfId="0" applyFont="1" applyFill="1" applyAlignment="1">
      <alignment vertical="center"/>
    </xf>
    <xf numFmtId="0" fontId="13" fillId="2" borderId="3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16" fillId="2" borderId="0" xfId="0" quotePrefix="1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1F4E78"/>
      <color rgb="FF6791C2"/>
      <color rgb="FF5C7FA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23"/>
  <sheetViews>
    <sheetView tabSelected="1" view="pageBreakPreview" topLeftCell="A98" zoomScale="133" zoomScaleNormal="70" zoomScaleSheetLayoutView="55" workbookViewId="0">
      <selection activeCell="B1" sqref="B1:G1"/>
    </sheetView>
  </sheetViews>
  <sheetFormatPr baseColWidth="10" defaultColWidth="10.88671875" defaultRowHeight="14.4"/>
  <cols>
    <col min="1" max="1" width="12" style="3" customWidth="1"/>
    <col min="2" max="2" width="8.44140625" style="3" customWidth="1"/>
    <col min="3" max="3" width="68.109375" style="3" bestFit="1" customWidth="1"/>
    <col min="4" max="4" width="5.109375" style="3" customWidth="1"/>
    <col min="5" max="5" width="10.88671875" style="3" customWidth="1"/>
    <col min="6" max="6" width="16" style="4" bestFit="1" customWidth="1"/>
    <col min="7" max="7" width="19.44140625" style="4" customWidth="1"/>
    <col min="8" max="8" width="2.88671875" style="3" customWidth="1"/>
    <col min="9" max="9" width="38.6640625" style="3" customWidth="1"/>
    <col min="10" max="16384" width="10.88671875" style="3"/>
  </cols>
  <sheetData>
    <row r="1" spans="2:9" s="2" customFormat="1" ht="24" customHeight="1" thickBot="1">
      <c r="B1" s="77" t="s">
        <v>165</v>
      </c>
      <c r="C1" s="78"/>
      <c r="D1" s="78"/>
      <c r="E1" s="78"/>
      <c r="F1" s="78"/>
      <c r="G1" s="79"/>
      <c r="H1" s="13"/>
      <c r="I1" s="1"/>
    </row>
    <row r="2" spans="2:9" s="2" customFormat="1" ht="16.5" customHeight="1">
      <c r="B2" s="80"/>
      <c r="C2" s="81"/>
      <c r="D2" s="81"/>
      <c r="E2" s="81"/>
      <c r="F2" s="81"/>
      <c r="G2" s="82"/>
      <c r="H2" s="14"/>
      <c r="I2" s="14"/>
    </row>
    <row r="3" spans="2:9" s="2" customFormat="1" ht="16.5" customHeight="1">
      <c r="B3" s="83" t="s">
        <v>166</v>
      </c>
      <c r="C3" s="84"/>
      <c r="D3" s="84"/>
      <c r="E3" s="84"/>
      <c r="F3" s="85"/>
      <c r="G3" s="85"/>
      <c r="H3" s="85"/>
      <c r="I3" s="85"/>
    </row>
    <row r="4" spans="2:9" s="2" customFormat="1" ht="15" customHeight="1">
      <c r="B4" s="86" t="s">
        <v>188</v>
      </c>
      <c r="C4" s="87"/>
      <c r="D4" s="87"/>
      <c r="E4" s="87"/>
      <c r="F4" s="87"/>
      <c r="G4" s="87"/>
      <c r="H4" s="87"/>
      <c r="I4" s="87"/>
    </row>
    <row r="5" spans="2:9">
      <c r="B5" s="24" t="s">
        <v>158</v>
      </c>
    </row>
    <row r="6" spans="2:9" ht="15" thickBot="1">
      <c r="B6" s="24"/>
    </row>
    <row r="7" spans="2:9" ht="20.100000000000001" customHeight="1" thickBot="1">
      <c r="B7" s="67" t="s">
        <v>3</v>
      </c>
      <c r="C7" s="68" t="s">
        <v>4</v>
      </c>
      <c r="D7" s="68" t="s">
        <v>5</v>
      </c>
      <c r="E7" s="68" t="s">
        <v>6</v>
      </c>
      <c r="F7" s="69" t="s">
        <v>44</v>
      </c>
      <c r="G7" s="70" t="s">
        <v>45</v>
      </c>
    </row>
    <row r="8" spans="2:9" ht="20.100000000000001" customHeight="1">
      <c r="B8" s="71"/>
      <c r="C8" s="72"/>
      <c r="D8" s="72"/>
      <c r="E8" s="72"/>
      <c r="F8" s="73"/>
      <c r="G8" s="74"/>
    </row>
    <row r="9" spans="2:9" ht="18">
      <c r="B9" s="43">
        <v>1</v>
      </c>
      <c r="C9" s="76" t="s">
        <v>30</v>
      </c>
      <c r="D9" s="44"/>
      <c r="E9" s="44"/>
      <c r="F9" s="45"/>
      <c r="G9" s="46"/>
    </row>
    <row r="10" spans="2:9">
      <c r="B10" s="29" t="s">
        <v>20</v>
      </c>
      <c r="C10" s="15" t="s">
        <v>22</v>
      </c>
      <c r="D10" s="34" t="s">
        <v>23</v>
      </c>
      <c r="E10" s="3">
        <v>1</v>
      </c>
      <c r="F10" s="12"/>
      <c r="G10" s="20">
        <f>F10*E10</f>
        <v>0</v>
      </c>
    </row>
    <row r="11" spans="2:9">
      <c r="B11" s="29" t="s">
        <v>27</v>
      </c>
      <c r="C11" s="15" t="s">
        <v>163</v>
      </c>
      <c r="D11" s="34" t="s">
        <v>23</v>
      </c>
      <c r="E11" s="3">
        <v>1</v>
      </c>
      <c r="F11" s="12"/>
      <c r="G11" s="20">
        <f>F11*E11</f>
        <v>0</v>
      </c>
    </row>
    <row r="12" spans="2:9" ht="28.8">
      <c r="B12" s="29" t="s">
        <v>132</v>
      </c>
      <c r="C12" s="38" t="s">
        <v>169</v>
      </c>
      <c r="D12" s="34" t="s">
        <v>5</v>
      </c>
      <c r="E12" s="3">
        <f>E22+E24+E25+E27+E29+E31+E35+E36+E37+E38+E39</f>
        <v>35</v>
      </c>
      <c r="F12" s="36"/>
      <c r="G12" s="39">
        <f t="shared" ref="G12:G14" si="0">F12*E12</f>
        <v>0</v>
      </c>
    </row>
    <row r="13" spans="2:9" ht="18" customHeight="1">
      <c r="B13" s="29" t="s">
        <v>28</v>
      </c>
      <c r="C13" s="38" t="s">
        <v>194</v>
      </c>
      <c r="D13" s="34" t="s">
        <v>5</v>
      </c>
      <c r="E13" s="3">
        <f>E22+E24+E25+E27+E31+E35+E36+E37+E38+E39+E29</f>
        <v>35</v>
      </c>
      <c r="F13" s="36"/>
      <c r="G13" s="39">
        <f t="shared" si="0"/>
        <v>0</v>
      </c>
    </row>
    <row r="14" spans="2:9" ht="27" customHeight="1" thickBot="1">
      <c r="B14" s="29" t="s">
        <v>193</v>
      </c>
      <c r="C14" s="38" t="s">
        <v>133</v>
      </c>
      <c r="D14" s="34" t="s">
        <v>5</v>
      </c>
      <c r="E14" s="3">
        <f>E19+E20+E21+E23+E26+E28+E30+E32+E33</f>
        <v>81</v>
      </c>
      <c r="F14" s="36"/>
      <c r="G14" s="39">
        <f t="shared" si="0"/>
        <v>0</v>
      </c>
    </row>
    <row r="15" spans="2:9" ht="15" thickBot="1">
      <c r="B15" s="31"/>
      <c r="C15" s="16"/>
      <c r="D15" s="35"/>
      <c r="E15" s="16"/>
      <c r="F15" s="17" t="s">
        <v>19</v>
      </c>
      <c r="G15" s="22">
        <f>SUM(G10:G13)</f>
        <v>0</v>
      </c>
    </row>
    <row r="16" spans="2:9">
      <c r="B16" s="75"/>
      <c r="D16" s="34"/>
      <c r="F16" s="40"/>
      <c r="G16" s="41"/>
    </row>
    <row r="17" spans="2:10" ht="18">
      <c r="B17" s="43">
        <v>2</v>
      </c>
      <c r="C17" s="44" t="s">
        <v>134</v>
      </c>
      <c r="D17" s="47"/>
      <c r="E17" s="44"/>
      <c r="F17" s="45"/>
      <c r="G17" s="46"/>
    </row>
    <row r="18" spans="2:10">
      <c r="B18" s="32" t="s">
        <v>7</v>
      </c>
      <c r="C18" s="23" t="s">
        <v>54</v>
      </c>
      <c r="D18" s="34"/>
      <c r="F18" s="12"/>
      <c r="G18" s="20"/>
    </row>
    <row r="19" spans="2:10">
      <c r="B19" s="33" t="s">
        <v>32</v>
      </c>
      <c r="C19" s="25" t="s">
        <v>110</v>
      </c>
      <c r="D19" s="34" t="s">
        <v>5</v>
      </c>
      <c r="E19" s="3">
        <v>9</v>
      </c>
      <c r="F19" s="26"/>
      <c r="G19" s="20">
        <f t="shared" ref="G19:G33" si="1">F19*E19</f>
        <v>0</v>
      </c>
    </row>
    <row r="20" spans="2:10">
      <c r="B20" s="33" t="s">
        <v>33</v>
      </c>
      <c r="C20" s="25" t="s">
        <v>109</v>
      </c>
      <c r="D20" s="34" t="s">
        <v>5</v>
      </c>
      <c r="E20" s="3">
        <v>11</v>
      </c>
      <c r="F20" s="26"/>
      <c r="G20" s="20">
        <f t="shared" si="1"/>
        <v>0</v>
      </c>
    </row>
    <row r="21" spans="2:10">
      <c r="B21" s="33" t="s">
        <v>34</v>
      </c>
      <c r="C21" s="25" t="s">
        <v>186</v>
      </c>
      <c r="D21" s="34" t="s">
        <v>5</v>
      </c>
      <c r="E21" s="3">
        <v>10</v>
      </c>
      <c r="F21" s="26"/>
      <c r="G21" s="20">
        <f t="shared" si="1"/>
        <v>0</v>
      </c>
    </row>
    <row r="22" spans="2:10">
      <c r="B22" s="33" t="s">
        <v>35</v>
      </c>
      <c r="C22" s="25" t="s">
        <v>96</v>
      </c>
      <c r="D22" s="34" t="s">
        <v>5</v>
      </c>
      <c r="E22" s="3">
        <v>3</v>
      </c>
      <c r="F22" s="26"/>
      <c r="G22" s="20">
        <f t="shared" si="1"/>
        <v>0</v>
      </c>
    </row>
    <row r="23" spans="2:10">
      <c r="B23" s="33" t="s">
        <v>36</v>
      </c>
      <c r="C23" s="25" t="s">
        <v>179</v>
      </c>
      <c r="D23" s="34" t="s">
        <v>5</v>
      </c>
      <c r="E23" s="3">
        <v>2</v>
      </c>
      <c r="F23" s="26"/>
      <c r="G23" s="20">
        <f t="shared" ref="G23" si="2">F23*E23</f>
        <v>0</v>
      </c>
    </row>
    <row r="24" spans="2:10">
      <c r="B24" s="33" t="s">
        <v>37</v>
      </c>
      <c r="C24" s="25" t="s">
        <v>97</v>
      </c>
      <c r="D24" s="34" t="s">
        <v>5</v>
      </c>
      <c r="E24" s="3">
        <v>4</v>
      </c>
      <c r="F24" s="26"/>
      <c r="G24" s="20">
        <f t="shared" si="1"/>
        <v>0</v>
      </c>
      <c r="I24" s="28"/>
    </row>
    <row r="25" spans="2:10">
      <c r="B25" s="33" t="s">
        <v>38</v>
      </c>
      <c r="C25" s="25" t="s">
        <v>103</v>
      </c>
      <c r="D25" s="34" t="s">
        <v>5</v>
      </c>
      <c r="E25" s="3">
        <v>3</v>
      </c>
      <c r="F25" s="26"/>
      <c r="G25" s="20">
        <f t="shared" si="1"/>
        <v>0</v>
      </c>
      <c r="I25" s="28"/>
    </row>
    <row r="26" spans="2:10">
      <c r="B26" s="33" t="s">
        <v>46</v>
      </c>
      <c r="C26" s="25" t="s">
        <v>185</v>
      </c>
      <c r="D26" s="34" t="s">
        <v>5</v>
      </c>
      <c r="E26" s="3">
        <v>12</v>
      </c>
      <c r="F26" s="26"/>
      <c r="G26" s="20">
        <f t="shared" si="1"/>
        <v>0</v>
      </c>
      <c r="I26" s="28"/>
      <c r="J26" s="42"/>
    </row>
    <row r="27" spans="2:10">
      <c r="B27" s="33" t="s">
        <v>47</v>
      </c>
      <c r="C27" s="25" t="s">
        <v>104</v>
      </c>
      <c r="D27" s="34" t="s">
        <v>5</v>
      </c>
      <c r="E27" s="3">
        <v>3</v>
      </c>
      <c r="F27" s="26"/>
      <c r="G27" s="20">
        <f t="shared" si="1"/>
        <v>0</v>
      </c>
      <c r="I27" s="28"/>
      <c r="J27" s="42"/>
    </row>
    <row r="28" spans="2:10">
      <c r="B28" s="33" t="s">
        <v>48</v>
      </c>
      <c r="C28" s="25" t="s">
        <v>187</v>
      </c>
      <c r="D28" s="34" t="s">
        <v>5</v>
      </c>
      <c r="E28" s="3">
        <v>8</v>
      </c>
      <c r="F28" s="26"/>
      <c r="G28" s="20">
        <f t="shared" si="1"/>
        <v>0</v>
      </c>
      <c r="I28" s="28"/>
      <c r="J28" s="42"/>
    </row>
    <row r="29" spans="2:10">
      <c r="B29" s="33" t="s">
        <v>49</v>
      </c>
      <c r="C29" s="25" t="s">
        <v>105</v>
      </c>
      <c r="D29" s="34" t="s">
        <v>5</v>
      </c>
      <c r="E29" s="3">
        <v>3</v>
      </c>
      <c r="F29" s="26"/>
      <c r="G29" s="20">
        <f t="shared" si="1"/>
        <v>0</v>
      </c>
      <c r="I29" s="28"/>
      <c r="J29" s="42"/>
    </row>
    <row r="30" spans="2:10">
      <c r="B30" s="33" t="s">
        <v>50</v>
      </c>
      <c r="C30" s="25" t="s">
        <v>155</v>
      </c>
      <c r="D30" s="34" t="s">
        <v>5</v>
      </c>
      <c r="E30" s="3">
        <v>10</v>
      </c>
      <c r="F30" s="26"/>
      <c r="G30" s="20">
        <f t="shared" si="1"/>
        <v>0</v>
      </c>
      <c r="I30" s="28"/>
    </row>
    <row r="31" spans="2:10">
      <c r="B31" s="33" t="s">
        <v>51</v>
      </c>
      <c r="C31" s="25" t="s">
        <v>106</v>
      </c>
      <c r="D31" s="34" t="s">
        <v>5</v>
      </c>
      <c r="E31" s="3">
        <v>5</v>
      </c>
      <c r="F31" s="26"/>
      <c r="G31" s="20">
        <f t="shared" si="1"/>
        <v>0</v>
      </c>
      <c r="I31" s="28"/>
    </row>
    <row r="32" spans="2:10">
      <c r="B32" s="33" t="s">
        <v>52</v>
      </c>
      <c r="C32" s="25" t="s">
        <v>107</v>
      </c>
      <c r="D32" s="34" t="s">
        <v>5</v>
      </c>
      <c r="E32" s="3">
        <v>11</v>
      </c>
      <c r="F32" s="26"/>
      <c r="G32" s="20">
        <f t="shared" si="1"/>
        <v>0</v>
      </c>
      <c r="I32" s="28"/>
    </row>
    <row r="33" spans="2:9">
      <c r="B33" s="33" t="s">
        <v>53</v>
      </c>
      <c r="C33" s="25" t="s">
        <v>108</v>
      </c>
      <c r="D33" s="34" t="s">
        <v>5</v>
      </c>
      <c r="E33" s="3">
        <v>8</v>
      </c>
      <c r="F33" s="26"/>
      <c r="G33" s="20">
        <f t="shared" si="1"/>
        <v>0</v>
      </c>
      <c r="I33" s="28"/>
    </row>
    <row r="34" spans="2:9">
      <c r="B34" s="32" t="s">
        <v>8</v>
      </c>
      <c r="C34" s="23" t="s">
        <v>55</v>
      </c>
      <c r="D34" s="34"/>
      <c r="F34" s="12"/>
      <c r="G34" s="20"/>
    </row>
    <row r="35" spans="2:9">
      <c r="B35" s="33" t="s">
        <v>39</v>
      </c>
      <c r="C35" s="25" t="s">
        <v>98</v>
      </c>
      <c r="D35" s="34" t="s">
        <v>5</v>
      </c>
      <c r="E35" s="3">
        <v>3</v>
      </c>
      <c r="F35" s="26"/>
      <c r="G35" s="20">
        <f>F35*E35</f>
        <v>0</v>
      </c>
      <c r="I35" s="28"/>
    </row>
    <row r="36" spans="2:9">
      <c r="B36" s="33" t="s">
        <v>40</v>
      </c>
      <c r="C36" s="25" t="s">
        <v>99</v>
      </c>
      <c r="D36" s="34" t="s">
        <v>5</v>
      </c>
      <c r="E36" s="3">
        <v>2</v>
      </c>
      <c r="F36" s="26"/>
      <c r="G36" s="20">
        <f>F36*E36</f>
        <v>0</v>
      </c>
      <c r="I36" s="28"/>
    </row>
    <row r="37" spans="2:9">
      <c r="B37" s="33" t="s">
        <v>56</v>
      </c>
      <c r="C37" s="25" t="s">
        <v>100</v>
      </c>
      <c r="D37" s="34" t="s">
        <v>5</v>
      </c>
      <c r="E37" s="3">
        <v>3</v>
      </c>
      <c r="F37" s="26"/>
      <c r="G37" s="20">
        <f>F37*E37</f>
        <v>0</v>
      </c>
      <c r="I37" s="28"/>
    </row>
    <row r="38" spans="2:9">
      <c r="B38" s="33" t="s">
        <v>57</v>
      </c>
      <c r="C38" s="25" t="s">
        <v>101</v>
      </c>
      <c r="D38" s="34" t="s">
        <v>5</v>
      </c>
      <c r="E38" s="3">
        <v>3</v>
      </c>
      <c r="F38" s="26"/>
      <c r="G38" s="20">
        <f>F38*E38</f>
        <v>0</v>
      </c>
      <c r="I38" s="28"/>
    </row>
    <row r="39" spans="2:9">
      <c r="B39" s="33" t="s">
        <v>58</v>
      </c>
      <c r="C39" s="25" t="s">
        <v>102</v>
      </c>
      <c r="D39" s="34" t="s">
        <v>5</v>
      </c>
      <c r="E39" s="3">
        <v>3</v>
      </c>
      <c r="F39" s="26"/>
      <c r="G39" s="20">
        <f>F39*E39</f>
        <v>0</v>
      </c>
      <c r="I39" s="28"/>
    </row>
    <row r="40" spans="2:9">
      <c r="B40" s="32" t="s">
        <v>9</v>
      </c>
      <c r="C40" s="23" t="s">
        <v>189</v>
      </c>
      <c r="D40" s="34"/>
      <c r="F40" s="12"/>
      <c r="G40" s="20"/>
    </row>
    <row r="41" spans="2:9">
      <c r="B41" s="33" t="s">
        <v>41</v>
      </c>
      <c r="C41" s="25" t="s">
        <v>121</v>
      </c>
      <c r="D41" s="34" t="s">
        <v>5</v>
      </c>
      <c r="E41" s="27">
        <f>292/2</f>
        <v>146</v>
      </c>
      <c r="F41" s="26"/>
      <c r="G41" s="20">
        <f>F41*E41</f>
        <v>0</v>
      </c>
      <c r="I41" s="28"/>
    </row>
    <row r="42" spans="2:9">
      <c r="B42" s="33" t="s">
        <v>42</v>
      </c>
      <c r="C42" s="25" t="s">
        <v>122</v>
      </c>
      <c r="D42" s="34" t="s">
        <v>5</v>
      </c>
      <c r="E42" s="27">
        <f>292/2</f>
        <v>146</v>
      </c>
      <c r="F42" s="26"/>
      <c r="G42" s="20">
        <f>F42*E42</f>
        <v>0</v>
      </c>
      <c r="I42" s="28"/>
    </row>
    <row r="43" spans="2:9">
      <c r="B43" s="32" t="s">
        <v>10</v>
      </c>
      <c r="C43" s="23" t="s">
        <v>94</v>
      </c>
      <c r="D43" s="34"/>
      <c r="E43" s="27"/>
      <c r="F43" s="12"/>
      <c r="G43" s="20"/>
    </row>
    <row r="44" spans="2:9">
      <c r="B44" s="33" t="s">
        <v>43</v>
      </c>
      <c r="C44" s="25" t="s">
        <v>95</v>
      </c>
      <c r="D44" s="34" t="s">
        <v>5</v>
      </c>
      <c r="E44" s="27">
        <f>225</f>
        <v>225</v>
      </c>
      <c r="F44" s="26"/>
      <c r="G44" s="20">
        <f>F44*E44</f>
        <v>0</v>
      </c>
      <c r="I44" s="28"/>
    </row>
    <row r="45" spans="2:9">
      <c r="B45" s="32" t="s">
        <v>11</v>
      </c>
      <c r="C45" s="23" t="s">
        <v>156</v>
      </c>
      <c r="D45" s="34"/>
      <c r="E45" s="27"/>
      <c r="F45" s="12"/>
      <c r="G45" s="20"/>
    </row>
    <row r="46" spans="2:9">
      <c r="B46" s="33" t="s">
        <v>59</v>
      </c>
      <c r="C46" s="25" t="s">
        <v>95</v>
      </c>
      <c r="D46" s="34" t="s">
        <v>5</v>
      </c>
      <c r="E46" s="27">
        <f>28.3*3</f>
        <v>84.9</v>
      </c>
      <c r="F46" s="26"/>
      <c r="G46" s="20">
        <f>F46*E46</f>
        <v>0</v>
      </c>
      <c r="I46" s="28"/>
    </row>
    <row r="47" spans="2:9">
      <c r="B47" s="33" t="s">
        <v>60</v>
      </c>
      <c r="C47" s="25" t="s">
        <v>120</v>
      </c>
      <c r="D47" s="34" t="s">
        <v>5</v>
      </c>
      <c r="E47" s="27">
        <f>28.3*2</f>
        <v>56.6</v>
      </c>
      <c r="F47" s="26"/>
      <c r="G47" s="20">
        <f>F47*E47</f>
        <v>0</v>
      </c>
      <c r="I47" s="28"/>
    </row>
    <row r="48" spans="2:9">
      <c r="B48" s="33" t="s">
        <v>61</v>
      </c>
      <c r="C48" s="25" t="s">
        <v>111</v>
      </c>
      <c r="D48" s="34" t="s">
        <v>5</v>
      </c>
      <c r="E48" s="27">
        <f>28.3*3</f>
        <v>84.9</v>
      </c>
      <c r="F48" s="26"/>
      <c r="G48" s="20">
        <f>F48*E48</f>
        <v>0</v>
      </c>
      <c r="I48" s="28"/>
    </row>
    <row r="49" spans="2:9">
      <c r="B49" s="33" t="s">
        <v>62</v>
      </c>
      <c r="C49" s="25" t="s">
        <v>112</v>
      </c>
      <c r="D49" s="34" t="s">
        <v>5</v>
      </c>
      <c r="E49" s="27">
        <f>28.3*2</f>
        <v>56.6</v>
      </c>
      <c r="F49" s="26"/>
      <c r="G49" s="20">
        <f>F49*E49</f>
        <v>0</v>
      </c>
    </row>
    <row r="50" spans="2:9">
      <c r="B50" s="33" t="s">
        <v>12</v>
      </c>
      <c r="C50" s="23" t="s">
        <v>157</v>
      </c>
      <c r="D50" s="34"/>
      <c r="E50" s="27"/>
      <c r="F50" s="26"/>
      <c r="G50" s="20">
        <f t="shared" ref="G50" si="3">F50*E50</f>
        <v>0</v>
      </c>
    </row>
    <row r="51" spans="2:9">
      <c r="B51" s="33" t="s">
        <v>67</v>
      </c>
      <c r="C51" s="25" t="s">
        <v>113</v>
      </c>
      <c r="D51" s="34" t="s">
        <v>5</v>
      </c>
      <c r="E51" s="27">
        <f>(428/15)*2</f>
        <v>57.06666666666667</v>
      </c>
      <c r="F51" s="26"/>
      <c r="G51" s="20">
        <f>F51*E51</f>
        <v>0</v>
      </c>
      <c r="I51" s="28"/>
    </row>
    <row r="52" spans="2:9">
      <c r="B52" s="33" t="s">
        <v>68</v>
      </c>
      <c r="C52" s="25" t="s">
        <v>112</v>
      </c>
      <c r="D52" s="34" t="s">
        <v>5</v>
      </c>
      <c r="E52" s="27">
        <f>(428/15)*3</f>
        <v>85.600000000000009</v>
      </c>
      <c r="F52" s="26"/>
      <c r="G52" s="20">
        <f>F52*E52</f>
        <v>0</v>
      </c>
      <c r="I52" s="28"/>
    </row>
    <row r="53" spans="2:9">
      <c r="B53" s="33" t="s">
        <v>69</v>
      </c>
      <c r="C53" s="25" t="s">
        <v>115</v>
      </c>
      <c r="D53" s="34" t="s">
        <v>5</v>
      </c>
      <c r="E53" s="27">
        <f>(428/15)*2</f>
        <v>57.06666666666667</v>
      </c>
      <c r="F53" s="26"/>
      <c r="G53" s="20">
        <f>F53*E53</f>
        <v>0</v>
      </c>
      <c r="I53" s="28"/>
    </row>
    <row r="54" spans="2:9">
      <c r="B54" s="33" t="s">
        <v>70</v>
      </c>
      <c r="C54" s="25" t="s">
        <v>114</v>
      </c>
      <c r="D54" s="34" t="s">
        <v>5</v>
      </c>
      <c r="E54" s="27">
        <f>(428/15)*3</f>
        <v>85.600000000000009</v>
      </c>
      <c r="F54" s="26"/>
      <c r="G54" s="20">
        <f>F54*E54</f>
        <v>0</v>
      </c>
    </row>
    <row r="55" spans="2:9">
      <c r="B55" s="33" t="s">
        <v>13</v>
      </c>
      <c r="C55" s="23" t="s">
        <v>190</v>
      </c>
      <c r="D55" s="34"/>
      <c r="E55" s="27"/>
      <c r="F55" s="26"/>
      <c r="G55" s="20">
        <f t="shared" ref="G55" si="4">F55*E55</f>
        <v>0</v>
      </c>
    </row>
    <row r="56" spans="2:9">
      <c r="B56" s="33" t="s">
        <v>77</v>
      </c>
      <c r="C56" s="25" t="s">
        <v>65</v>
      </c>
      <c r="D56" s="34" t="s">
        <v>5</v>
      </c>
      <c r="E56" s="27">
        <f>5*1</f>
        <v>5</v>
      </c>
      <c r="F56" s="26"/>
      <c r="G56" s="20">
        <f t="shared" ref="G56:G65" si="5">F56*E56</f>
        <v>0</v>
      </c>
      <c r="I56" s="28"/>
    </row>
    <row r="57" spans="2:9">
      <c r="B57" s="33" t="s">
        <v>78</v>
      </c>
      <c r="C57" s="25" t="s">
        <v>118</v>
      </c>
      <c r="D57" s="34" t="s">
        <v>5</v>
      </c>
      <c r="E57" s="27">
        <v>9</v>
      </c>
      <c r="F57" s="26"/>
      <c r="G57" s="20">
        <f t="shared" si="5"/>
        <v>0</v>
      </c>
      <c r="I57" s="28"/>
    </row>
    <row r="58" spans="2:9">
      <c r="B58" s="33" t="s">
        <v>79</v>
      </c>
      <c r="C58" s="25" t="s">
        <v>117</v>
      </c>
      <c r="D58" s="34" t="s">
        <v>5</v>
      </c>
      <c r="E58" s="27">
        <v>9</v>
      </c>
      <c r="F58" s="26"/>
      <c r="G58" s="20">
        <f t="shared" si="5"/>
        <v>0</v>
      </c>
      <c r="I58" s="28"/>
    </row>
    <row r="59" spans="2:9">
      <c r="B59" s="33" t="s">
        <v>80</v>
      </c>
      <c r="C59" s="25" t="s">
        <v>116</v>
      </c>
      <c r="D59" s="34" t="s">
        <v>5</v>
      </c>
      <c r="E59" s="27">
        <v>9</v>
      </c>
      <c r="F59" s="26"/>
      <c r="G59" s="20">
        <f t="shared" si="5"/>
        <v>0</v>
      </c>
    </row>
    <row r="60" spans="2:9">
      <c r="B60" s="33" t="s">
        <v>81</v>
      </c>
      <c r="C60" s="25" t="s">
        <v>25</v>
      </c>
      <c r="D60" s="34" t="s">
        <v>5</v>
      </c>
      <c r="E60" s="27">
        <v>9</v>
      </c>
      <c r="F60" s="26"/>
      <c r="G60" s="20">
        <f t="shared" si="5"/>
        <v>0</v>
      </c>
      <c r="I60" s="28"/>
    </row>
    <row r="61" spans="2:9">
      <c r="B61" s="33" t="s">
        <v>82</v>
      </c>
      <c r="C61" s="25" t="s">
        <v>64</v>
      </c>
      <c r="D61" s="34" t="s">
        <v>5</v>
      </c>
      <c r="E61" s="27">
        <v>9</v>
      </c>
      <c r="F61" s="26"/>
      <c r="G61" s="20">
        <f t="shared" si="5"/>
        <v>0</v>
      </c>
      <c r="I61" s="28"/>
    </row>
    <row r="62" spans="2:9">
      <c r="B62" s="33" t="s">
        <v>123</v>
      </c>
      <c r="C62" s="25" t="s">
        <v>119</v>
      </c>
      <c r="D62" s="34" t="s">
        <v>5</v>
      </c>
      <c r="E62" s="27">
        <v>9</v>
      </c>
      <c r="F62" s="26"/>
      <c r="G62" s="20">
        <f t="shared" si="5"/>
        <v>0</v>
      </c>
      <c r="I62" s="28"/>
    </row>
    <row r="63" spans="2:9">
      <c r="B63" s="33" t="s">
        <v>124</v>
      </c>
      <c r="C63" s="25" t="s">
        <v>63</v>
      </c>
      <c r="D63" s="34" t="s">
        <v>5</v>
      </c>
      <c r="E63" s="27">
        <v>9</v>
      </c>
      <c r="F63" s="26"/>
      <c r="G63" s="20">
        <f t="shared" si="5"/>
        <v>0</v>
      </c>
    </row>
    <row r="64" spans="2:9">
      <c r="B64" s="33" t="s">
        <v>125</v>
      </c>
      <c r="C64" s="25" t="s">
        <v>26</v>
      </c>
      <c r="D64" s="34" t="s">
        <v>5</v>
      </c>
      <c r="E64" s="27">
        <v>9</v>
      </c>
      <c r="F64" s="26"/>
      <c r="G64" s="20">
        <f t="shared" si="5"/>
        <v>0</v>
      </c>
      <c r="I64" s="28"/>
    </row>
    <row r="65" spans="2:9">
      <c r="B65" s="33" t="s">
        <v>126</v>
      </c>
      <c r="C65" s="25" t="s">
        <v>66</v>
      </c>
      <c r="D65" s="34" t="s">
        <v>5</v>
      </c>
      <c r="E65" s="27">
        <v>9</v>
      </c>
      <c r="F65" s="26"/>
      <c r="G65" s="20">
        <f t="shared" si="5"/>
        <v>0</v>
      </c>
    </row>
    <row r="66" spans="2:9">
      <c r="B66" s="33" t="s">
        <v>18</v>
      </c>
      <c r="C66" s="23" t="s">
        <v>191</v>
      </c>
      <c r="D66" s="34"/>
      <c r="E66" s="27"/>
      <c r="F66" s="26"/>
      <c r="G66" s="20">
        <f t="shared" ref="G66" si="6">F66*E66</f>
        <v>0</v>
      </c>
    </row>
    <row r="67" spans="2:9">
      <c r="B67" s="33" t="s">
        <v>83</v>
      </c>
      <c r="C67" s="25" t="s">
        <v>73</v>
      </c>
      <c r="D67" s="34" t="s">
        <v>5</v>
      </c>
      <c r="E67" s="27">
        <v>17</v>
      </c>
      <c r="F67" s="26"/>
      <c r="G67" s="20">
        <f t="shared" ref="G67:G73" si="7">F67*E67</f>
        <v>0</v>
      </c>
      <c r="I67" s="28"/>
    </row>
    <row r="68" spans="2:9">
      <c r="B68" s="33" t="s">
        <v>84</v>
      </c>
      <c r="C68" s="25" t="s">
        <v>75</v>
      </c>
      <c r="D68" s="34" t="s">
        <v>5</v>
      </c>
      <c r="E68" s="27">
        <v>15</v>
      </c>
      <c r="F68" s="26"/>
      <c r="G68" s="20">
        <f t="shared" si="7"/>
        <v>0</v>
      </c>
      <c r="I68" s="28"/>
    </row>
    <row r="69" spans="2:9">
      <c r="B69" s="33" t="s">
        <v>85</v>
      </c>
      <c r="C69" s="25" t="s">
        <v>76</v>
      </c>
      <c r="D69" s="34" t="s">
        <v>5</v>
      </c>
      <c r="E69" s="27">
        <v>10</v>
      </c>
      <c r="F69" s="26"/>
      <c r="G69" s="20">
        <f t="shared" si="7"/>
        <v>0</v>
      </c>
      <c r="I69" s="28"/>
    </row>
    <row r="70" spans="2:9">
      <c r="B70" s="33" t="s">
        <v>127</v>
      </c>
      <c r="C70" s="25" t="s">
        <v>74</v>
      </c>
      <c r="D70" s="34" t="s">
        <v>5</v>
      </c>
      <c r="E70" s="27">
        <v>15</v>
      </c>
      <c r="F70" s="26"/>
      <c r="G70" s="20">
        <f t="shared" si="7"/>
        <v>0</v>
      </c>
    </row>
    <row r="71" spans="2:9">
      <c r="B71" s="33" t="s">
        <v>128</v>
      </c>
      <c r="C71" s="25" t="s">
        <v>72</v>
      </c>
      <c r="D71" s="34" t="s">
        <v>5</v>
      </c>
      <c r="E71" s="27">
        <v>22</v>
      </c>
      <c r="F71" s="26"/>
      <c r="G71" s="20">
        <f t="shared" si="7"/>
        <v>0</v>
      </c>
      <c r="I71" s="28"/>
    </row>
    <row r="72" spans="2:9">
      <c r="B72" s="33" t="s">
        <v>129</v>
      </c>
      <c r="C72" s="25" t="s">
        <v>71</v>
      </c>
      <c r="D72" s="34" t="s">
        <v>5</v>
      </c>
      <c r="E72" s="27">
        <v>35</v>
      </c>
      <c r="F72" s="26"/>
      <c r="G72" s="20">
        <f t="shared" si="7"/>
        <v>0</v>
      </c>
      <c r="I72" s="28"/>
    </row>
    <row r="73" spans="2:9">
      <c r="B73" s="33" t="s">
        <v>24</v>
      </c>
      <c r="C73" s="23" t="s">
        <v>159</v>
      </c>
      <c r="D73" s="34"/>
      <c r="E73" s="27"/>
      <c r="F73" s="26"/>
      <c r="G73" s="20">
        <f t="shared" si="7"/>
        <v>0</v>
      </c>
    </row>
    <row r="74" spans="2:9">
      <c r="B74" s="33" t="s">
        <v>86</v>
      </c>
      <c r="C74" s="25" t="s">
        <v>135</v>
      </c>
      <c r="D74" s="34" t="s">
        <v>5</v>
      </c>
      <c r="E74" s="27">
        <v>45</v>
      </c>
      <c r="F74" s="26"/>
      <c r="G74" s="20">
        <f t="shared" ref="G74:G78" si="8">F74*E74</f>
        <v>0</v>
      </c>
      <c r="I74" s="28"/>
    </row>
    <row r="75" spans="2:9">
      <c r="B75" s="33" t="s">
        <v>87</v>
      </c>
      <c r="C75" s="25" t="s">
        <v>136</v>
      </c>
      <c r="D75" s="34" t="s">
        <v>5</v>
      </c>
      <c r="E75" s="27">
        <v>80</v>
      </c>
      <c r="F75" s="26"/>
      <c r="G75" s="20">
        <f t="shared" si="8"/>
        <v>0</v>
      </c>
      <c r="I75" s="28"/>
    </row>
    <row r="76" spans="2:9">
      <c r="B76" s="33" t="s">
        <v>88</v>
      </c>
      <c r="C76" s="25" t="s">
        <v>137</v>
      </c>
      <c r="D76" s="34" t="s">
        <v>5</v>
      </c>
      <c r="E76" s="27">
        <v>30</v>
      </c>
      <c r="F76" s="26"/>
      <c r="G76" s="20">
        <f t="shared" si="8"/>
        <v>0</v>
      </c>
      <c r="I76" s="28"/>
    </row>
    <row r="77" spans="2:9">
      <c r="B77" s="33" t="s">
        <v>147</v>
      </c>
      <c r="C77" s="25" t="s">
        <v>138</v>
      </c>
      <c r="D77" s="34" t="s">
        <v>5</v>
      </c>
      <c r="E77" s="27">
        <v>45</v>
      </c>
      <c r="F77" s="26"/>
      <c r="G77" s="20">
        <f t="shared" si="8"/>
        <v>0</v>
      </c>
      <c r="I77" s="27"/>
    </row>
    <row r="78" spans="2:9">
      <c r="B78" s="33" t="s">
        <v>148</v>
      </c>
      <c r="C78" s="25" t="s">
        <v>139</v>
      </c>
      <c r="D78" s="34" t="s">
        <v>5</v>
      </c>
      <c r="E78" s="27">
        <v>30</v>
      </c>
      <c r="F78" s="26"/>
      <c r="G78" s="20">
        <f t="shared" si="8"/>
        <v>0</v>
      </c>
      <c r="I78" s="28"/>
    </row>
    <row r="79" spans="2:9" ht="13.65" customHeight="1">
      <c r="B79" s="29" t="s">
        <v>130</v>
      </c>
      <c r="C79" s="24" t="s">
        <v>91</v>
      </c>
      <c r="D79" s="34"/>
      <c r="F79" s="12"/>
      <c r="G79" s="20"/>
    </row>
    <row r="80" spans="2:9" ht="28.8">
      <c r="B80" s="29" t="s">
        <v>131</v>
      </c>
      <c r="C80" s="15" t="s">
        <v>172</v>
      </c>
      <c r="D80" s="34" t="s">
        <v>0</v>
      </c>
      <c r="E80" s="3">
        <v>2500</v>
      </c>
      <c r="F80" s="12"/>
      <c r="G80" s="20">
        <f>F80*E80</f>
        <v>0</v>
      </c>
    </row>
    <row r="81" spans="2:7" ht="28.8">
      <c r="B81" s="29" t="s">
        <v>145</v>
      </c>
      <c r="C81" s="15" t="s">
        <v>192</v>
      </c>
      <c r="D81" s="34" t="s">
        <v>0</v>
      </c>
      <c r="E81" s="3">
        <v>4000</v>
      </c>
      <c r="F81" s="12"/>
      <c r="G81" s="20">
        <f>F81*E81</f>
        <v>0</v>
      </c>
    </row>
    <row r="82" spans="2:7" ht="43.2">
      <c r="B82" s="29" t="s">
        <v>146</v>
      </c>
      <c r="C82" s="15" t="s">
        <v>171</v>
      </c>
      <c r="D82" s="34" t="s">
        <v>0</v>
      </c>
      <c r="E82" s="3">
        <v>1400</v>
      </c>
      <c r="F82" s="12"/>
      <c r="G82" s="20">
        <f>F82*E82</f>
        <v>0</v>
      </c>
    </row>
    <row r="83" spans="2:7" ht="13.65" customHeight="1">
      <c r="B83" s="29" t="s">
        <v>149</v>
      </c>
      <c r="C83" s="24" t="s">
        <v>92</v>
      </c>
      <c r="D83" s="34"/>
      <c r="F83" s="12"/>
      <c r="G83" s="20"/>
    </row>
    <row r="84" spans="2:7">
      <c r="B84" s="29" t="s">
        <v>150</v>
      </c>
      <c r="C84" s="15" t="s">
        <v>164</v>
      </c>
      <c r="D84" s="34" t="s">
        <v>2</v>
      </c>
      <c r="E84" s="3">
        <v>20</v>
      </c>
      <c r="F84" s="12"/>
      <c r="G84" s="20">
        <f>F84*E84</f>
        <v>0</v>
      </c>
    </row>
    <row r="85" spans="2:7" ht="43.2">
      <c r="B85" s="29" t="s">
        <v>151</v>
      </c>
      <c r="C85" s="15" t="s">
        <v>173</v>
      </c>
      <c r="D85" s="34" t="s">
        <v>2</v>
      </c>
      <c r="E85" s="37">
        <v>2</v>
      </c>
      <c r="F85" s="36"/>
      <c r="G85" s="20">
        <f>F85*E85</f>
        <v>0</v>
      </c>
    </row>
    <row r="86" spans="2:7" ht="28.8">
      <c r="B86" s="29" t="s">
        <v>152</v>
      </c>
      <c r="C86" s="15" t="s">
        <v>181</v>
      </c>
      <c r="D86" s="34" t="s">
        <v>5</v>
      </c>
      <c r="E86" s="3">
        <f>E12+E13-E87</f>
        <v>49</v>
      </c>
      <c r="F86" s="36"/>
      <c r="G86" s="20">
        <f t="shared" ref="G86:G92" si="9">F86*E86</f>
        <v>0</v>
      </c>
    </row>
    <row r="87" spans="2:7" ht="28.8">
      <c r="B87" s="29" t="s">
        <v>182</v>
      </c>
      <c r="C87" s="15" t="s">
        <v>180</v>
      </c>
      <c r="D87" s="34" t="s">
        <v>5</v>
      </c>
      <c r="E87" s="3">
        <f>E20+E23+E33</f>
        <v>21</v>
      </c>
      <c r="F87" s="36"/>
      <c r="G87" s="20">
        <f t="shared" ref="G87:G88" si="10">F87*E87</f>
        <v>0</v>
      </c>
    </row>
    <row r="88" spans="2:7" ht="72">
      <c r="B88" s="29" t="s">
        <v>183</v>
      </c>
      <c r="C88" s="15" t="s">
        <v>144</v>
      </c>
      <c r="D88" s="34" t="s">
        <v>2</v>
      </c>
      <c r="E88" s="3">
        <v>170</v>
      </c>
      <c r="F88" s="36"/>
      <c r="G88" s="20">
        <f t="shared" si="10"/>
        <v>0</v>
      </c>
    </row>
    <row r="89" spans="2:7" ht="43.65" customHeight="1">
      <c r="B89" s="29" t="s">
        <v>184</v>
      </c>
      <c r="C89" s="15" t="s">
        <v>196</v>
      </c>
      <c r="D89" s="34" t="s">
        <v>195</v>
      </c>
      <c r="E89" s="3">
        <v>1750</v>
      </c>
      <c r="F89" s="12"/>
      <c r="G89" s="39"/>
    </row>
    <row r="90" spans="2:7" ht="43.2">
      <c r="B90" s="29" t="s">
        <v>198</v>
      </c>
      <c r="C90" s="15" t="s">
        <v>197</v>
      </c>
      <c r="D90" s="34" t="s">
        <v>195</v>
      </c>
      <c r="E90" s="3">
        <v>250</v>
      </c>
      <c r="F90" s="12"/>
      <c r="G90" s="39">
        <f t="shared" si="9"/>
        <v>0</v>
      </c>
    </row>
    <row r="91" spans="2:7" ht="43.2">
      <c r="B91" s="29" t="s">
        <v>153</v>
      </c>
      <c r="C91" s="15" t="s">
        <v>89</v>
      </c>
      <c r="D91" s="34" t="s">
        <v>5</v>
      </c>
      <c r="E91" s="3">
        <v>8</v>
      </c>
      <c r="F91" s="12"/>
      <c r="G91" s="20">
        <f t="shared" si="9"/>
        <v>0</v>
      </c>
    </row>
    <row r="92" spans="2:7" ht="43.8" thickBot="1">
      <c r="B92" s="29" t="s">
        <v>154</v>
      </c>
      <c r="C92" s="15" t="s">
        <v>90</v>
      </c>
      <c r="D92" s="34" t="s">
        <v>5</v>
      </c>
      <c r="E92" s="3">
        <v>8</v>
      </c>
      <c r="F92" s="12"/>
      <c r="G92" s="20">
        <f t="shared" si="9"/>
        <v>0</v>
      </c>
    </row>
    <row r="93" spans="2:7" ht="15" thickBot="1">
      <c r="B93" s="31"/>
      <c r="C93" s="16"/>
      <c r="D93" s="35"/>
      <c r="E93" s="18"/>
      <c r="F93" s="17" t="s">
        <v>19</v>
      </c>
      <c r="G93" s="22">
        <f>SUM(G19:G92)</f>
        <v>0</v>
      </c>
    </row>
    <row r="94" spans="2:7">
      <c r="B94" s="75"/>
      <c r="D94" s="34"/>
      <c r="E94" s="24"/>
      <c r="F94" s="40"/>
      <c r="G94" s="41"/>
    </row>
    <row r="95" spans="2:7" ht="18">
      <c r="B95" s="43">
        <v>3</v>
      </c>
      <c r="C95" s="44" t="s">
        <v>93</v>
      </c>
      <c r="D95" s="47"/>
      <c r="E95" s="44"/>
      <c r="F95" s="45"/>
      <c r="G95" s="46"/>
    </row>
    <row r="96" spans="2:7" ht="43.2">
      <c r="B96" s="29" t="s">
        <v>29</v>
      </c>
      <c r="C96" s="15" t="s">
        <v>176</v>
      </c>
      <c r="D96" s="34" t="s">
        <v>31</v>
      </c>
      <c r="E96" s="3">
        <v>235</v>
      </c>
      <c r="F96" s="12"/>
      <c r="G96" s="20">
        <f t="shared" ref="G96:G97" si="11">F96*E96</f>
        <v>0</v>
      </c>
    </row>
    <row r="97" spans="2:7" ht="28.8">
      <c r="B97" s="29" t="s">
        <v>140</v>
      </c>
      <c r="C97" s="15" t="s">
        <v>175</v>
      </c>
      <c r="D97" s="34" t="s">
        <v>2</v>
      </c>
      <c r="E97" s="3">
        <v>3</v>
      </c>
      <c r="F97" s="12"/>
      <c r="G97" s="20">
        <f t="shared" si="11"/>
        <v>0</v>
      </c>
    </row>
    <row r="98" spans="2:7" ht="29.4" thickBot="1">
      <c r="B98" s="29" t="s">
        <v>174</v>
      </c>
      <c r="C98" s="15" t="s">
        <v>170</v>
      </c>
      <c r="D98" s="34" t="s">
        <v>2</v>
      </c>
      <c r="E98" s="3">
        <v>0.5</v>
      </c>
      <c r="F98" s="12"/>
      <c r="G98" s="20">
        <f t="shared" ref="G98" si="12">F98*E98</f>
        <v>0</v>
      </c>
    </row>
    <row r="99" spans="2:7" ht="15" thickBot="1">
      <c r="B99" s="21"/>
      <c r="C99" s="16"/>
      <c r="D99" s="16"/>
      <c r="E99" s="18"/>
      <c r="F99" s="17" t="s">
        <v>19</v>
      </c>
      <c r="G99" s="22">
        <f>SUM(G96:G98)</f>
        <v>0</v>
      </c>
    </row>
    <row r="100" spans="2:7">
      <c r="B100" s="19"/>
      <c r="E100" s="24"/>
      <c r="F100" s="40"/>
      <c r="G100" s="41"/>
    </row>
    <row r="101" spans="2:7" ht="18">
      <c r="B101" s="43">
        <v>4</v>
      </c>
      <c r="C101" s="44" t="s">
        <v>160</v>
      </c>
      <c r="D101" s="44"/>
      <c r="E101" s="44"/>
      <c r="F101" s="45"/>
      <c r="G101" s="46"/>
    </row>
    <row r="102" spans="2:7">
      <c r="B102" s="29" t="s">
        <v>141</v>
      </c>
      <c r="C102" s="15" t="s">
        <v>178</v>
      </c>
      <c r="D102" s="34" t="s">
        <v>23</v>
      </c>
      <c r="E102" s="3">
        <v>1</v>
      </c>
      <c r="F102" s="12"/>
      <c r="G102" s="20">
        <f>F102*E102</f>
        <v>0</v>
      </c>
    </row>
    <row r="103" spans="2:7" ht="15" thickBot="1">
      <c r="B103" s="29" t="s">
        <v>161</v>
      </c>
      <c r="C103" s="3" t="s">
        <v>177</v>
      </c>
      <c r="D103" s="34" t="s">
        <v>162</v>
      </c>
      <c r="E103" s="3">
        <v>1</v>
      </c>
      <c r="F103" s="12"/>
      <c r="G103" s="20">
        <f>F103*E103</f>
        <v>0</v>
      </c>
    </row>
    <row r="104" spans="2:7" ht="15" thickBot="1">
      <c r="B104" s="21"/>
      <c r="C104" s="16"/>
      <c r="D104" s="35"/>
      <c r="E104" s="16"/>
      <c r="F104" s="17" t="s">
        <v>19</v>
      </c>
      <c r="G104" s="22">
        <f>SUM(G102:G103)</f>
        <v>0</v>
      </c>
    </row>
    <row r="105" spans="2:7" ht="15" thickBot="1">
      <c r="B105" s="19"/>
      <c r="D105" s="34"/>
      <c r="F105" s="40"/>
      <c r="G105" s="41"/>
    </row>
    <row r="106" spans="2:7" ht="18">
      <c r="B106" s="48"/>
      <c r="C106" s="49" t="s">
        <v>21</v>
      </c>
      <c r="D106" s="50"/>
      <c r="E106" s="49"/>
      <c r="F106" s="51"/>
      <c r="G106" s="52">
        <f>G15++G93+G99+G104</f>
        <v>0</v>
      </c>
    </row>
    <row r="107" spans="2:7" ht="18">
      <c r="B107" s="53"/>
      <c r="C107" s="54" t="s">
        <v>14</v>
      </c>
      <c r="D107" s="55"/>
      <c r="E107" s="54"/>
      <c r="F107" s="56"/>
      <c r="G107" s="57">
        <f>G106*0.2</f>
        <v>0</v>
      </c>
    </row>
    <row r="108" spans="2:7" ht="18.600000000000001" thickBot="1">
      <c r="B108" s="58"/>
      <c r="C108" s="59" t="s">
        <v>15</v>
      </c>
      <c r="D108" s="60"/>
      <c r="E108" s="59"/>
      <c r="F108" s="61"/>
      <c r="G108" s="62">
        <f>G106+G107</f>
        <v>0</v>
      </c>
    </row>
    <row r="109" spans="2:7">
      <c r="D109" s="34"/>
    </row>
    <row r="110" spans="2:7" ht="18">
      <c r="B110" s="43">
        <v>5</v>
      </c>
      <c r="C110" s="44" t="s">
        <v>167</v>
      </c>
      <c r="D110" s="47"/>
      <c r="E110" s="44"/>
      <c r="F110" s="45"/>
      <c r="G110" s="46"/>
    </row>
    <row r="111" spans="2:7" ht="29.4" thickBot="1">
      <c r="B111" s="30" t="s">
        <v>142</v>
      </c>
      <c r="C111" s="15" t="s">
        <v>143</v>
      </c>
      <c r="D111" s="34" t="s">
        <v>5</v>
      </c>
      <c r="E111" s="27">
        <f>SUM(E41:E65)</f>
        <v>1171.3333333333335</v>
      </c>
      <c r="F111" s="12"/>
      <c r="G111" s="20">
        <f t="shared" ref="G111" si="13">F111*E111</f>
        <v>0</v>
      </c>
    </row>
    <row r="112" spans="2:7" ht="15" thickBot="1">
      <c r="B112" s="21"/>
      <c r="C112" s="16"/>
      <c r="D112" s="16"/>
      <c r="E112" s="16"/>
      <c r="F112" s="17" t="s">
        <v>19</v>
      </c>
      <c r="G112" s="22">
        <f>SUM(G111:G111)</f>
        <v>0</v>
      </c>
    </row>
    <row r="113" spans="2:7">
      <c r="B113" s="19"/>
      <c r="F113" s="40"/>
      <c r="G113" s="41"/>
    </row>
    <row r="114" spans="2:7" ht="18">
      <c r="B114" s="63"/>
      <c r="C114" s="64" t="s">
        <v>168</v>
      </c>
      <c r="D114" s="64"/>
      <c r="E114" s="64"/>
      <c r="F114" s="65"/>
      <c r="G114" s="66">
        <f>G106+G112</f>
        <v>0</v>
      </c>
    </row>
    <row r="115" spans="2:7" ht="18">
      <c r="B115" s="53"/>
      <c r="C115" s="54" t="s">
        <v>14</v>
      </c>
      <c r="D115" s="54"/>
      <c r="E115" s="54"/>
      <c r="F115" s="56"/>
      <c r="G115" s="57">
        <f>G114*0.2</f>
        <v>0</v>
      </c>
    </row>
    <row r="116" spans="2:7" ht="18.600000000000001" thickBot="1">
      <c r="B116" s="58"/>
      <c r="C116" s="59" t="s">
        <v>15</v>
      </c>
      <c r="D116" s="59"/>
      <c r="E116" s="59"/>
      <c r="F116" s="61"/>
      <c r="G116" s="62">
        <f>G114+G115</f>
        <v>0</v>
      </c>
    </row>
    <row r="117" spans="2:7" ht="18">
      <c r="C117" s="5"/>
      <c r="D117" s="5"/>
      <c r="E117" s="5"/>
      <c r="F117" s="6"/>
      <c r="G117" s="6"/>
    </row>
    <row r="118" spans="2:7" ht="15.6">
      <c r="B118" s="7"/>
      <c r="C118" s="8"/>
      <c r="D118" s="8"/>
      <c r="E118" s="8"/>
      <c r="F118" s="9"/>
      <c r="G118" s="9"/>
    </row>
    <row r="119" spans="2:7" ht="15.6">
      <c r="B119" s="7"/>
      <c r="C119" s="8"/>
      <c r="D119" s="8"/>
      <c r="E119" s="8"/>
      <c r="F119" s="9"/>
      <c r="G119" s="9"/>
    </row>
    <row r="120" spans="2:7" ht="15.6">
      <c r="B120" s="7"/>
      <c r="C120" s="8"/>
      <c r="D120" s="8"/>
      <c r="E120" s="8"/>
      <c r="F120" s="9"/>
      <c r="G120" s="9"/>
    </row>
    <row r="121" spans="2:7">
      <c r="C121" s="10" t="s">
        <v>16</v>
      </c>
    </row>
    <row r="122" spans="2:7" ht="26.4">
      <c r="C122" s="11" t="s">
        <v>17</v>
      </c>
      <c r="F122" s="4" t="s">
        <v>1</v>
      </c>
    </row>
    <row r="123" spans="2:7">
      <c r="C123" s="10"/>
    </row>
  </sheetData>
  <sortState xmlns:xlrd2="http://schemas.microsoft.com/office/spreadsheetml/2017/richdata2" ref="C35:G39">
    <sortCondition ref="C35:C39"/>
  </sortState>
  <mergeCells count="4">
    <mergeCell ref="B1:G1"/>
    <mergeCell ref="B2:G2"/>
    <mergeCell ref="B3:I3"/>
    <mergeCell ref="B4:I4"/>
  </mergeCells>
  <phoneticPr fontId="12" type="noConversion"/>
  <pageMargins left="0.7" right="0.7" top="0.75" bottom="0.75" header="0.3" footer="0.3"/>
  <pageSetup paperSize="9" scale="39" fitToHeight="2" orientation="portrait" horizontalDpi="300" verticalDpi="300" r:id="rId1"/>
  <rowBreaks count="1" manualBreakCount="1">
    <brk id="108" min="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DE2C9AEC5EE344A3FF9C7760DCA377" ma:contentTypeVersion="19" ma:contentTypeDescription="Crée un document." ma:contentTypeScope="" ma:versionID="25306fd378b8528d8a78b3c90c6c1485">
  <xsd:schema xmlns:xsd="http://www.w3.org/2001/XMLSchema" xmlns:xs="http://www.w3.org/2001/XMLSchema" xmlns:p="http://schemas.microsoft.com/office/2006/metadata/properties" xmlns:ns2="30d6e198-41ca-4fbe-97b3-b9bb29de16fd" xmlns:ns3="1a0c3344-e25f-4d6b-b669-dd9ab6ea3d6d" targetNamespace="http://schemas.microsoft.com/office/2006/metadata/properties" ma:root="true" ma:fieldsID="c9ee03218d572ac2bc36db4d123f6f86" ns2:_="" ns3:_="">
    <xsd:import namespace="30d6e198-41ca-4fbe-97b3-b9bb29de16fd"/>
    <xsd:import namespace="1a0c3344-e25f-4d6b-b669-dd9ab6ea3d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d6e198-41ca-4fbe-97b3-b9bb29de16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ffc7beb-4aed-44d6-a665-be2418cbc3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c3344-e25f-4d6b-b669-dd9ab6ea3d6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5c6d740-763d-40ee-986a-b6f62f0e21fa}" ma:internalName="TaxCatchAll" ma:showField="CatchAllData" ma:web="1a0c3344-e25f-4d6b-b669-dd9ab6ea3d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0c3344-e25f-4d6b-b669-dd9ab6ea3d6d" xsi:nil="true"/>
    <lcf76f155ced4ddcb4097134ff3c332f xmlns="30d6e198-41ca-4fbe-97b3-b9bb29de16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35F7CA-608C-4730-91A6-4300152CB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d6e198-41ca-4fbe-97b3-b9bb29de16fd"/>
    <ds:schemaRef ds:uri="1a0c3344-e25f-4d6b-b669-dd9ab6ea3d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F5BA31-F60B-446C-AAC7-8953DFDD58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C3F517-E3A9-46F2-82BD-6D9C16D91B5C}">
  <ds:schemaRefs>
    <ds:schemaRef ds:uri="http://schemas.microsoft.com/office/2006/metadata/properties"/>
    <ds:schemaRef ds:uri="http://schemas.microsoft.com/office/infopath/2007/PartnerControls"/>
    <ds:schemaRef ds:uri="1a0c3344-e25f-4d6b-b669-dd9ab6ea3d6d"/>
    <ds:schemaRef ds:uri="30d6e198-41ca-4fbe-97b3-b9bb29de16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</vt:lpstr>
      <vt:lpstr>DCE!Zone_d_impression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Marjorette</dc:creator>
  <cp:lastModifiedBy>Nathalie Dubois</cp:lastModifiedBy>
  <cp:lastPrinted>2025-01-27T14:11:28Z</cp:lastPrinted>
  <dcterms:created xsi:type="dcterms:W3CDTF">2021-10-11T10:12:10Z</dcterms:created>
  <dcterms:modified xsi:type="dcterms:W3CDTF">2026-01-20T09:16:05Z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0x01010066DE2C9AEC5EE344A3FF9C7760DCA377</vt:lpwstr>
  </property>
  <property fmtid="{D5CDD505-2E9C-101B-9397-08002B2CF9AE}" pid="3" name="MediaServiceImageTags">
    <vt:lpwstr/>
  </property>
</Properties>
</file>